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<sst xmlns="http://schemas.openxmlformats.org/spreadsheetml/2006/main" count="147" uniqueCount="35">
  <si>
    <t>Pt</t>
  </si>
  <si>
    <t>Pr</t>
  </si>
  <si>
    <t>Pr (lin)</t>
  </si>
  <si>
    <t>f</t>
  </si>
  <si>
    <t>lambda</t>
  </si>
  <si>
    <t>Gains</t>
  </si>
  <si>
    <t>Isotropric</t>
  </si>
  <si>
    <t>Dipole</t>
  </si>
  <si>
    <t>Patch</t>
  </si>
  <si>
    <t xml:space="preserve">     d = </t>
  </si>
  <si>
    <t>Note that distance goes down with frequency -- assuming a fixed gain.</t>
  </si>
  <si>
    <t xml:space="preserve">  (dBm)</t>
  </si>
  <si>
    <t xml:space="preserve">  (W)</t>
  </si>
  <si>
    <t xml:space="preserve">  (km)</t>
  </si>
  <si>
    <t>ht</t>
  </si>
  <si>
    <t>hr</t>
  </si>
  <si>
    <t>Constants:</t>
  </si>
  <si>
    <t>Friis equation:</t>
  </si>
  <si>
    <t>d (km)</t>
  </si>
  <si>
    <t>2-ray approximate</t>
  </si>
  <si>
    <t>2-ray exact</t>
  </si>
  <si>
    <t xml:space="preserve">  Pr (dBm) =</t>
  </si>
  <si>
    <t>theta_delta/2</t>
  </si>
  <si>
    <t>Hata</t>
  </si>
  <si>
    <t>Highlighted ones achieve -115 dBm</t>
  </si>
  <si>
    <t>Boxed ones differ from "exact" model</t>
  </si>
  <si>
    <t>##</t>
  </si>
  <si>
    <t>Yellow highlighted ones achieve -115 dBm</t>
  </si>
  <si>
    <t>Note that only the exact model is sensitive to frequency</t>
  </si>
  <si>
    <t>L_free_space (dB)</t>
  </si>
  <si>
    <t xml:space="preserve">  a(h_re) (dB)</t>
  </si>
  <si>
    <t>L_50 urban (dB)</t>
  </si>
  <si>
    <t>f (MHz)</t>
  </si>
  <si>
    <t>L_50 suburban</t>
  </si>
  <si>
    <t>For comparison, here are the free space losses: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</si>
</sst>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142875</xdr:rowOff>
    </xdr:from>
    <xdr:to>
      <xdr:col>8</xdr:col>
      <xdr:colOff>28575</xdr:colOff>
      <xdr:row>31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3724275" y="4057650"/>
          <a:ext cx="1857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152400</xdr:rowOff>
    </xdr:from>
    <xdr:to>
      <xdr:col>8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3695700" y="3400425"/>
          <a:ext cx="1857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C9" sqref="C9"/>
    </sheetView>
  </sheetViews>
  <sheetFormatPr defaultColWidth="9.140625" defaultRowHeight="12.75"/>
  <cols>
    <col min="1" max="1" width="12.140625" style="0" customWidth="1"/>
    <col min="2" max="2" width="12.421875" style="0" bestFit="1" customWidth="1"/>
    <col min="4" max="4" width="13.00390625" style="0" customWidth="1"/>
    <col min="9" max="9" width="8.28125" style="0" customWidth="1"/>
    <col min="12" max="12" width="12.8515625" style="0" customWidth="1"/>
  </cols>
  <sheetData>
    <row r="1" ht="12.75">
      <c r="A1" s="18" t="s">
        <v>16</v>
      </c>
    </row>
    <row r="2" ht="12.75">
      <c r="A2" s="18"/>
    </row>
    <row r="3" spans="1:2" ht="12.75">
      <c r="A3" s="18" t="s">
        <v>0</v>
      </c>
      <c r="B3">
        <v>1</v>
      </c>
    </row>
    <row r="4" spans="1:7" ht="12.75">
      <c r="A4" s="18" t="s">
        <v>1</v>
      </c>
      <c r="B4">
        <v>-115</v>
      </c>
      <c r="C4" t="s">
        <v>11</v>
      </c>
      <c r="F4" s="18" t="s">
        <v>14</v>
      </c>
      <c r="G4">
        <v>40</v>
      </c>
    </row>
    <row r="5" spans="1:7" ht="12.75">
      <c r="A5" s="18" t="s">
        <v>2</v>
      </c>
      <c r="B5" s="1">
        <f>10^((B4-30)/10)</f>
        <v>3.162277660168368E-15</v>
      </c>
      <c r="C5" t="s">
        <v>12</v>
      </c>
      <c r="F5" s="18" t="s">
        <v>15</v>
      </c>
      <c r="G5">
        <v>2</v>
      </c>
    </row>
    <row r="6" ht="12.75">
      <c r="B6" s="1"/>
    </row>
    <row r="7" ht="12.75">
      <c r="B7" s="1"/>
    </row>
    <row r="8" spans="1:7" ht="12.75">
      <c r="A8" s="19" t="s">
        <v>17</v>
      </c>
      <c r="B8" s="19"/>
      <c r="C8" s="19"/>
      <c r="D8" s="19"/>
      <c r="E8" s="19"/>
      <c r="F8" s="19"/>
      <c r="G8" s="19"/>
    </row>
    <row r="10" spans="5:7" ht="12.75">
      <c r="E10" s="18" t="s">
        <v>5</v>
      </c>
      <c r="F10" s="17"/>
      <c r="G10" s="17"/>
    </row>
    <row r="11" spans="5:7" ht="12.75">
      <c r="E11" s="18" t="s">
        <v>6</v>
      </c>
      <c r="F11" s="18" t="s">
        <v>7</v>
      </c>
      <c r="G11" s="18" t="s">
        <v>8</v>
      </c>
    </row>
    <row r="12" spans="1:7" ht="12.75">
      <c r="A12" s="18" t="s">
        <v>3</v>
      </c>
      <c r="B12" s="18" t="s">
        <v>4</v>
      </c>
      <c r="E12">
        <v>1</v>
      </c>
      <c r="F12">
        <v>1.64</v>
      </c>
      <c r="G12" s="3">
        <f>10^(7/10)</f>
        <v>5.011872336272723</v>
      </c>
    </row>
    <row r="13" spans="1:8" ht="12.75">
      <c r="A13" s="2">
        <v>915000000</v>
      </c>
      <c r="B13" s="3">
        <f>300000000/A13</f>
        <v>0.32786885245901637</v>
      </c>
      <c r="C13" s="21" t="s">
        <v>9</v>
      </c>
      <c r="E13" s="2">
        <f aca="true" t="shared" si="0" ref="E13:G14">ROUND(SQRT($B$3*E$12*E$12*$B13*$B13/4^2/3.1415927^2/$B$5)/1000,1)</f>
        <v>464</v>
      </c>
      <c r="F13" s="2">
        <f t="shared" si="0"/>
        <v>760.9</v>
      </c>
      <c r="G13" s="2">
        <f t="shared" si="0"/>
        <v>2325.4</v>
      </c>
      <c r="H13" t="s">
        <v>13</v>
      </c>
    </row>
    <row r="14" spans="1:8" ht="12.75">
      <c r="A14" s="2">
        <v>1900000000</v>
      </c>
      <c r="B14" s="3">
        <f>300000000/A14</f>
        <v>0.15789473684210525</v>
      </c>
      <c r="C14" s="21" t="s">
        <v>9</v>
      </c>
      <c r="E14" s="2">
        <f t="shared" si="0"/>
        <v>223.4</v>
      </c>
      <c r="F14" s="2">
        <f t="shared" si="0"/>
        <v>366.4</v>
      </c>
      <c r="G14" s="2">
        <f t="shared" si="0"/>
        <v>1119.8</v>
      </c>
      <c r="H14" t="s">
        <v>13</v>
      </c>
    </row>
    <row r="16" ht="12.75">
      <c r="B16" t="s">
        <v>10</v>
      </c>
    </row>
    <row r="19" spans="1:7" ht="12.75">
      <c r="A19" s="19" t="s">
        <v>19</v>
      </c>
      <c r="B19" s="19"/>
      <c r="C19" s="19"/>
      <c r="D19" s="19"/>
      <c r="E19" s="19"/>
      <c r="F19" s="19"/>
      <c r="G19" s="19"/>
    </row>
    <row r="20" ht="13.5" thickBot="1">
      <c r="C20" s="21" t="s">
        <v>18</v>
      </c>
    </row>
    <row r="21" spans="1:12" ht="12.75">
      <c r="A21" s="2">
        <v>915000000</v>
      </c>
      <c r="B21" s="3">
        <f aca="true" t="shared" si="1" ref="B21:B28">300000000/A21</f>
        <v>0.32786885245901637</v>
      </c>
      <c r="C21" s="4">
        <v>2</v>
      </c>
      <c r="D21" s="21" t="s">
        <v>21</v>
      </c>
      <c r="E21" s="5">
        <f aca="true" t="shared" si="2" ref="E21:E28">10*LOG10($B$3*E$12^2*$G$4^2*$G$5^2/(1000*$C21)^4)+30</f>
        <v>-63.979400086720375</v>
      </c>
      <c r="F21" s="6">
        <f aca="true" t="shared" si="3" ref="F21:G28">10*LOG10($B$3*F$12^2*$G$4^2*$G$5^2/(1000*$C21)^4)+30</f>
        <v>-59.68252312576641</v>
      </c>
      <c r="G21" s="7">
        <f t="shared" si="3"/>
        <v>-49.979400086720375</v>
      </c>
      <c r="I21" s="4" t="s">
        <v>24</v>
      </c>
      <c r="J21" s="4"/>
      <c r="K21" s="4"/>
      <c r="L21" s="4"/>
    </row>
    <row r="22" spans="1:7" ht="13.5" thickBot="1">
      <c r="A22" s="2">
        <v>1900000000</v>
      </c>
      <c r="B22" s="3">
        <f t="shared" si="1"/>
        <v>0.15789473684210525</v>
      </c>
      <c r="C22" s="4">
        <v>2</v>
      </c>
      <c r="D22" s="21" t="s">
        <v>21</v>
      </c>
      <c r="E22" s="8">
        <f t="shared" si="2"/>
        <v>-63.979400086720375</v>
      </c>
      <c r="F22" s="9">
        <f t="shared" si="3"/>
        <v>-59.68252312576641</v>
      </c>
      <c r="G22" s="10">
        <f t="shared" si="3"/>
        <v>-49.979400086720375</v>
      </c>
    </row>
    <row r="23" spans="1:12" ht="13.5" thickBot="1">
      <c r="A23" s="2">
        <v>915000000</v>
      </c>
      <c r="B23" s="3">
        <f t="shared" si="1"/>
        <v>0.32786885245901637</v>
      </c>
      <c r="C23" s="4">
        <v>20</v>
      </c>
      <c r="D23" s="21" t="s">
        <v>21</v>
      </c>
      <c r="E23" s="4">
        <f t="shared" si="2"/>
        <v>-103.97940008672037</v>
      </c>
      <c r="F23" s="4">
        <f t="shared" si="3"/>
        <v>-99.68252312576641</v>
      </c>
      <c r="G23" s="4">
        <f t="shared" si="3"/>
        <v>-89.97940008672037</v>
      </c>
      <c r="I23" s="11" t="s">
        <v>25</v>
      </c>
      <c r="J23" s="12"/>
      <c r="K23" s="12"/>
      <c r="L23" s="13"/>
    </row>
    <row r="24" spans="1:7" ht="12.75">
      <c r="A24" s="2">
        <v>1900000000</v>
      </c>
      <c r="B24" s="3">
        <f t="shared" si="1"/>
        <v>0.15789473684210525</v>
      </c>
      <c r="C24" s="4">
        <v>20</v>
      </c>
      <c r="D24" s="21" t="s">
        <v>21</v>
      </c>
      <c r="E24" s="4">
        <f t="shared" si="2"/>
        <v>-103.97940008672037</v>
      </c>
      <c r="F24" s="4">
        <f t="shared" si="3"/>
        <v>-99.68252312576641</v>
      </c>
      <c r="G24" s="4">
        <f t="shared" si="3"/>
        <v>-89.97940008672037</v>
      </c>
    </row>
    <row r="25" spans="1:13" ht="12.75">
      <c r="A25" s="2">
        <v>915000000</v>
      </c>
      <c r="B25" s="3">
        <f t="shared" si="1"/>
        <v>0.32786885245901637</v>
      </c>
      <c r="C25">
        <v>50</v>
      </c>
      <c r="D25" s="21" t="s">
        <v>21</v>
      </c>
      <c r="E25">
        <f t="shared" si="2"/>
        <v>-119.89700043360187</v>
      </c>
      <c r="F25">
        <f t="shared" si="3"/>
        <v>-115.60012347264791</v>
      </c>
      <c r="G25" s="4">
        <f t="shared" si="3"/>
        <v>-105.89700043360187</v>
      </c>
      <c r="I25" s="22" t="s">
        <v>28</v>
      </c>
      <c r="J25" s="22"/>
      <c r="K25" s="22"/>
      <c r="L25" s="22"/>
      <c r="M25" s="22"/>
    </row>
    <row r="26" spans="1:7" ht="12.75">
      <c r="A26" s="2">
        <v>1900000000</v>
      </c>
      <c r="B26" s="3">
        <f t="shared" si="1"/>
        <v>0.15789473684210525</v>
      </c>
      <c r="C26">
        <v>50</v>
      </c>
      <c r="D26" s="21" t="s">
        <v>21</v>
      </c>
      <c r="E26">
        <f t="shared" si="2"/>
        <v>-119.89700043360187</v>
      </c>
      <c r="F26">
        <f t="shared" si="3"/>
        <v>-115.60012347264791</v>
      </c>
      <c r="G26" s="4">
        <f t="shared" si="3"/>
        <v>-105.89700043360187</v>
      </c>
    </row>
    <row r="27" spans="1:7" ht="12.75">
      <c r="A27" s="2">
        <v>915000000</v>
      </c>
      <c r="B27" s="3">
        <f t="shared" si="1"/>
        <v>0.32786885245901637</v>
      </c>
      <c r="C27">
        <v>100</v>
      </c>
      <c r="D27" s="21" t="s">
        <v>21</v>
      </c>
      <c r="E27">
        <f t="shared" si="2"/>
        <v>-131.93820026016112</v>
      </c>
      <c r="F27">
        <f t="shared" si="3"/>
        <v>-127.64132329920716</v>
      </c>
      <c r="G27">
        <f t="shared" si="3"/>
        <v>-117.93820026016112</v>
      </c>
    </row>
    <row r="28" spans="1:7" ht="12.75">
      <c r="A28" s="2">
        <v>1900000000</v>
      </c>
      <c r="B28" s="3">
        <f t="shared" si="1"/>
        <v>0.15789473684210525</v>
      </c>
      <c r="C28">
        <v>100</v>
      </c>
      <c r="D28" s="21" t="s">
        <v>21</v>
      </c>
      <c r="E28">
        <f t="shared" si="2"/>
        <v>-131.93820026016112</v>
      </c>
      <c r="F28">
        <f t="shared" si="3"/>
        <v>-127.64132329920716</v>
      </c>
      <c r="G28">
        <f t="shared" si="3"/>
        <v>-117.93820026016112</v>
      </c>
    </row>
    <row r="31" spans="1:9" ht="12.75">
      <c r="A31" s="19" t="s">
        <v>20</v>
      </c>
      <c r="B31" s="19"/>
      <c r="C31" s="19"/>
      <c r="D31" s="19"/>
      <c r="E31" s="19"/>
      <c r="F31" s="19"/>
      <c r="G31" s="19"/>
      <c r="I31" t="s">
        <v>22</v>
      </c>
    </row>
    <row r="32" spans="1:11" ht="12.75">
      <c r="A32" s="2">
        <v>915000000</v>
      </c>
      <c r="B32" s="3">
        <f aca="true" t="shared" si="4" ref="B32:B39">300000000/A32</f>
        <v>0.32786885245901637</v>
      </c>
      <c r="C32" s="4">
        <v>2</v>
      </c>
      <c r="D32" s="21" t="s">
        <v>21</v>
      </c>
      <c r="E32" s="23">
        <f aca="true" t="shared" si="5" ref="E32:G33">10*LOG10($B$3*E$12^2*$B32^2*(SIN(I32)^2/(4*(3.1415927*1000*$C32)^2)))+30</f>
        <v>-64.84734488600095</v>
      </c>
      <c r="F32" s="4">
        <f t="shared" si="5"/>
        <v>-60.55046792504699</v>
      </c>
      <c r="G32" s="4">
        <f t="shared" si="5"/>
        <v>-50.84734488600094</v>
      </c>
      <c r="I32" s="3">
        <f aca="true" t="shared" si="6" ref="I32:K33">2*3.1415927*$G$4*$G$5/($C32*1000)/$B32</f>
        <v>0.7665486188000001</v>
      </c>
      <c r="J32" s="3">
        <f t="shared" si="6"/>
        <v>0.7665486188000001</v>
      </c>
      <c r="K32" s="3">
        <f t="shared" si="6"/>
        <v>0.7665486188000001</v>
      </c>
    </row>
    <row r="33" spans="1:11" ht="12.75">
      <c r="A33" s="2">
        <v>1900000000</v>
      </c>
      <c r="B33" s="3">
        <f t="shared" si="4"/>
        <v>0.15789473684210525</v>
      </c>
      <c r="C33" s="4">
        <v>2</v>
      </c>
      <c r="D33" s="21" t="s">
        <v>21</v>
      </c>
      <c r="E33" s="23">
        <f t="shared" si="5"/>
        <v>-68.01874950575707</v>
      </c>
      <c r="F33" s="4">
        <f t="shared" si="5"/>
        <v>-63.721872544803105</v>
      </c>
      <c r="G33" s="4">
        <f t="shared" si="5"/>
        <v>-54.01874950575706</v>
      </c>
      <c r="I33" s="3">
        <f t="shared" si="6"/>
        <v>1.5917403013333336</v>
      </c>
      <c r="J33" s="3">
        <f t="shared" si="6"/>
        <v>1.5917403013333336</v>
      </c>
      <c r="K33" s="3">
        <f t="shared" si="6"/>
        <v>1.5917403013333336</v>
      </c>
    </row>
    <row r="34" spans="1:11" ht="12.75">
      <c r="A34" s="2">
        <v>915000000</v>
      </c>
      <c r="B34" s="3">
        <f t="shared" si="4"/>
        <v>0.32786885245901637</v>
      </c>
      <c r="C34" s="4">
        <v>20</v>
      </c>
      <c r="D34" s="21" t="s">
        <v>21</v>
      </c>
      <c r="E34" s="4">
        <f aca="true" t="shared" si="7" ref="E34:E39">10*LOG10($B$3*E$12^2*$B34^2*(SIN(I34)^2/(4*(3.1415927*1000*$C34)^2)))+30</f>
        <v>-103.98790808815062</v>
      </c>
      <c r="F34" s="4">
        <f aca="true" t="shared" si="8" ref="F34:F39">10*LOG10($B$3*F$12^2*$B34^2*(SIN(J34)^2/(4*(3.1415927*1000*$C34)^2)))+30</f>
        <v>-99.69103112719668</v>
      </c>
      <c r="G34" s="4">
        <f aca="true" t="shared" si="9" ref="G34:G39">10*LOG10($B$3*G$12^2*$B34^2*(SIN(K34)^2/(4*(3.1415927*1000*$C34)^2)))+30</f>
        <v>-89.98790808815062</v>
      </c>
      <c r="I34" s="3">
        <f aca="true" t="shared" si="10" ref="I34:I39">2*3.1415927*$G$4*$G$5/($C34*1000)/$B34</f>
        <v>0.07665486188000001</v>
      </c>
      <c r="J34" s="3">
        <f aca="true" t="shared" si="11" ref="J34:K39">2*3.1415927*$G$4*$G$5/($C34*1000)/$B34</f>
        <v>0.07665486188000001</v>
      </c>
      <c r="K34" s="3">
        <f t="shared" si="11"/>
        <v>0.07665486188000001</v>
      </c>
    </row>
    <row r="35" spans="1:11" ht="12.75">
      <c r="A35" s="2">
        <v>1900000000</v>
      </c>
      <c r="B35" s="3">
        <f t="shared" si="4"/>
        <v>0.15789473684210525</v>
      </c>
      <c r="C35" s="4">
        <v>20</v>
      </c>
      <c r="D35" s="21" t="s">
        <v>21</v>
      </c>
      <c r="E35" s="4">
        <f t="shared" si="7"/>
        <v>-104.01610926800518</v>
      </c>
      <c r="F35" s="4">
        <f t="shared" si="8"/>
        <v>-99.71923230705121</v>
      </c>
      <c r="G35" s="4">
        <f t="shared" si="9"/>
        <v>-90.01610926800517</v>
      </c>
      <c r="I35" s="3">
        <f t="shared" si="10"/>
        <v>0.15917403013333334</v>
      </c>
      <c r="J35" s="3">
        <f t="shared" si="11"/>
        <v>0.15917403013333334</v>
      </c>
      <c r="K35" s="3">
        <f t="shared" si="11"/>
        <v>0.15917403013333334</v>
      </c>
    </row>
    <row r="36" spans="1:11" ht="12.75">
      <c r="A36" s="2">
        <v>915000000</v>
      </c>
      <c r="B36" s="3">
        <f t="shared" si="4"/>
        <v>0.32786885245901637</v>
      </c>
      <c r="C36">
        <v>50</v>
      </c>
      <c r="D36" s="21" t="s">
        <v>21</v>
      </c>
      <c r="E36">
        <f t="shared" si="7"/>
        <v>-119.89836148981016</v>
      </c>
      <c r="F36">
        <f t="shared" si="8"/>
        <v>-115.60148452885619</v>
      </c>
      <c r="G36" s="4">
        <f t="shared" si="9"/>
        <v>-105.89836148981016</v>
      </c>
      <c r="I36" s="3">
        <f t="shared" si="10"/>
        <v>0.030661944752000004</v>
      </c>
      <c r="J36" s="3">
        <f t="shared" si="11"/>
        <v>0.030661944752000004</v>
      </c>
      <c r="K36" s="3">
        <f t="shared" si="11"/>
        <v>0.030661944752000004</v>
      </c>
    </row>
    <row r="37" spans="1:11" ht="12.75">
      <c r="A37" s="2">
        <v>1900000000</v>
      </c>
      <c r="B37" s="3">
        <f t="shared" si="4"/>
        <v>0.15789473684210525</v>
      </c>
      <c r="C37">
        <v>50</v>
      </c>
      <c r="D37" s="21" t="s">
        <v>21</v>
      </c>
      <c r="E37">
        <f t="shared" si="7"/>
        <v>-119.9028697315982</v>
      </c>
      <c r="F37">
        <f t="shared" si="8"/>
        <v>-115.60599277064424</v>
      </c>
      <c r="G37" s="4">
        <f t="shared" si="9"/>
        <v>-105.9028697315982</v>
      </c>
      <c r="I37" s="3">
        <f t="shared" si="10"/>
        <v>0.06366961205333334</v>
      </c>
      <c r="J37" s="3">
        <f t="shared" si="11"/>
        <v>0.06366961205333334</v>
      </c>
      <c r="K37" s="3">
        <f t="shared" si="11"/>
        <v>0.06366961205333334</v>
      </c>
    </row>
    <row r="38" spans="1:11" ht="12.75">
      <c r="A38" s="2">
        <v>915000000</v>
      </c>
      <c r="B38" s="3">
        <f t="shared" si="4"/>
        <v>0.32786885245901637</v>
      </c>
      <c r="C38">
        <v>100</v>
      </c>
      <c r="D38" s="21" t="s">
        <v>21</v>
      </c>
      <c r="E38">
        <f t="shared" si="7"/>
        <v>-131.9385405162153</v>
      </c>
      <c r="F38">
        <f t="shared" si="8"/>
        <v>-127.64166355526137</v>
      </c>
      <c r="G38">
        <f t="shared" si="9"/>
        <v>-117.93854051621534</v>
      </c>
      <c r="I38" s="3">
        <f t="shared" si="10"/>
        <v>0.015330972376000002</v>
      </c>
      <c r="J38" s="3">
        <f t="shared" si="11"/>
        <v>0.015330972376000002</v>
      </c>
      <c r="K38" s="3">
        <f t="shared" si="11"/>
        <v>0.015330972376000002</v>
      </c>
    </row>
    <row r="39" spans="1:11" ht="12.75">
      <c r="A39" s="2">
        <v>1900000000</v>
      </c>
      <c r="B39" s="3">
        <f t="shared" si="4"/>
        <v>0.15789473684210525</v>
      </c>
      <c r="C39">
        <v>100</v>
      </c>
      <c r="D39" s="21" t="s">
        <v>21</v>
      </c>
      <c r="E39">
        <f t="shared" si="7"/>
        <v>-131.93966743592574</v>
      </c>
      <c r="F39">
        <f t="shared" si="8"/>
        <v>-127.64279047497178</v>
      </c>
      <c r="G39">
        <f t="shared" si="9"/>
        <v>-117.93966743592574</v>
      </c>
      <c r="I39" s="3">
        <f t="shared" si="10"/>
        <v>0.03183480602666667</v>
      </c>
      <c r="J39" s="3">
        <f t="shared" si="11"/>
        <v>0.03183480602666667</v>
      </c>
      <c r="K39" s="3">
        <f t="shared" si="11"/>
        <v>0.03183480602666667</v>
      </c>
    </row>
    <row r="42" spans="1:13" ht="12.75">
      <c r="A42" s="19" t="s">
        <v>23</v>
      </c>
      <c r="B42" s="19"/>
      <c r="C42" s="19"/>
      <c r="D42" s="19"/>
      <c r="E42" s="19"/>
      <c r="F42" s="19"/>
      <c r="G42" s="19"/>
      <c r="H42" t="s">
        <v>32</v>
      </c>
      <c r="I42" t="s">
        <v>30</v>
      </c>
      <c r="J42" t="s">
        <v>31</v>
      </c>
      <c r="M42" t="s">
        <v>33</v>
      </c>
    </row>
    <row r="43" spans="1:15" ht="12.75">
      <c r="A43" s="2">
        <v>915000000</v>
      </c>
      <c r="B43" s="3">
        <f aca="true" t="shared" si="12" ref="B43:B50">300000000/A43</f>
        <v>0.32786885245901637</v>
      </c>
      <c r="C43" s="14">
        <v>2</v>
      </c>
      <c r="D43" s="21" t="s">
        <v>21</v>
      </c>
      <c r="E43" s="4">
        <f aca="true" t="shared" si="13" ref="E43:G50">30+10*LOG10($B$3*E$12^2)-M43</f>
        <v>-90.11640266428317</v>
      </c>
      <c r="F43" s="4">
        <f t="shared" si="13"/>
        <v>-85.81952570332922</v>
      </c>
      <c r="G43" s="4">
        <f t="shared" si="13"/>
        <v>-76.11640266428317</v>
      </c>
      <c r="H43">
        <f>A43/1000000</f>
        <v>915</v>
      </c>
      <c r="I43" s="3">
        <f aca="true" t="shared" si="14" ref="I43:I50">(1.1*LOG10($A43)-0.7)*$G$5-(1.56*LOG10($A43)-0.8)</f>
        <v>5.1353095002025295</v>
      </c>
      <c r="J43" s="3">
        <f aca="true" t="shared" si="15" ref="J43:L50">69.55+26.16*LOG($H43)-13.82*LOG($G$4)-$I43+(44.9-6.55*LOG10($G$4))*LOG10($C43)</f>
        <v>130.1023879105451</v>
      </c>
      <c r="K43" s="3">
        <f t="shared" si="15"/>
        <v>130.1023879105451</v>
      </c>
      <c r="L43" s="3">
        <f t="shared" si="15"/>
        <v>130.1023879105451</v>
      </c>
      <c r="M43">
        <f aca="true" t="shared" si="16" ref="M43:O50">J43-2*(LOG10($H43/28))^2-5.4</f>
        <v>120.11640266428317</v>
      </c>
      <c r="N43">
        <f t="shared" si="16"/>
        <v>120.11640266428317</v>
      </c>
      <c r="O43">
        <f t="shared" si="16"/>
        <v>120.11640266428317</v>
      </c>
    </row>
    <row r="44" spans="1:15" ht="12.75">
      <c r="A44" s="2">
        <v>1900000000</v>
      </c>
      <c r="B44" s="3">
        <f t="shared" si="12"/>
        <v>0.15789473684210525</v>
      </c>
      <c r="C44" s="14">
        <v>2</v>
      </c>
      <c r="D44" s="21" t="s">
        <v>21</v>
      </c>
      <c r="E44" s="4">
        <f t="shared" si="13"/>
        <v>-96.0912288250511</v>
      </c>
      <c r="F44" s="4">
        <f t="shared" si="13"/>
        <v>-91.79435186409714</v>
      </c>
      <c r="G44" s="4">
        <f t="shared" si="13"/>
        <v>-82.0912288250511</v>
      </c>
      <c r="H44">
        <f aca="true" t="shared" si="17" ref="H44:H50">A44/1000000</f>
        <v>1900</v>
      </c>
      <c r="I44" s="3">
        <f t="shared" si="14"/>
        <v>5.338402304609813</v>
      </c>
      <c r="J44" s="3">
        <f t="shared" si="15"/>
        <v>138.20071348628554</v>
      </c>
      <c r="K44" s="3">
        <f t="shared" si="15"/>
        <v>138.20071348628554</v>
      </c>
      <c r="L44" s="3">
        <f t="shared" si="15"/>
        <v>138.20071348628554</v>
      </c>
      <c r="M44">
        <f t="shared" si="16"/>
        <v>126.0912288250511</v>
      </c>
      <c r="N44">
        <f t="shared" si="16"/>
        <v>126.0912288250511</v>
      </c>
      <c r="O44">
        <f t="shared" si="16"/>
        <v>126.0912288250511</v>
      </c>
    </row>
    <row r="45" spans="1:15" ht="12.75">
      <c r="A45" s="2">
        <v>915000000</v>
      </c>
      <c r="B45" s="3">
        <f t="shared" si="12"/>
        <v>0.32786885245901637</v>
      </c>
      <c r="C45" s="14">
        <v>20</v>
      </c>
      <c r="D45" s="21" t="s">
        <v>21</v>
      </c>
      <c r="E45">
        <f t="shared" si="13"/>
        <v>-124.52290972108506</v>
      </c>
      <c r="F45">
        <f t="shared" si="13"/>
        <v>-120.22603276013109</v>
      </c>
      <c r="G45" s="4">
        <f t="shared" si="13"/>
        <v>-110.52290972108506</v>
      </c>
      <c r="H45">
        <f t="shared" si="17"/>
        <v>915</v>
      </c>
      <c r="I45" s="3">
        <f t="shared" si="14"/>
        <v>5.1353095002025295</v>
      </c>
      <c r="J45" s="3">
        <f t="shared" si="15"/>
        <v>164.50889496734698</v>
      </c>
      <c r="K45" s="3">
        <f t="shared" si="15"/>
        <v>164.50889496734698</v>
      </c>
      <c r="L45" s="3">
        <f t="shared" si="15"/>
        <v>164.50889496734698</v>
      </c>
      <c r="M45">
        <f t="shared" si="16"/>
        <v>154.52290972108506</v>
      </c>
      <c r="N45">
        <f t="shared" si="16"/>
        <v>154.52290972108506</v>
      </c>
      <c r="O45">
        <f t="shared" si="16"/>
        <v>154.52290972108506</v>
      </c>
    </row>
    <row r="46" spans="1:15" ht="12.75">
      <c r="A46" s="2">
        <v>1900000000</v>
      </c>
      <c r="B46" s="3">
        <f t="shared" si="12"/>
        <v>0.15789473684210525</v>
      </c>
      <c r="C46" s="14">
        <v>20</v>
      </c>
      <c r="D46" s="21" t="s">
        <v>21</v>
      </c>
      <c r="E46">
        <f t="shared" si="13"/>
        <v>-130.49773588185298</v>
      </c>
      <c r="F46">
        <f t="shared" si="13"/>
        <v>-126.20085892089901</v>
      </c>
      <c r="G46">
        <f t="shared" si="13"/>
        <v>-116.49773588185298</v>
      </c>
      <c r="H46">
        <f t="shared" si="17"/>
        <v>1900</v>
      </c>
      <c r="I46" s="3">
        <f t="shared" si="14"/>
        <v>5.338402304609813</v>
      </c>
      <c r="J46" s="3">
        <f t="shared" si="15"/>
        <v>172.6072205430874</v>
      </c>
      <c r="K46" s="3">
        <f t="shared" si="15"/>
        <v>172.6072205430874</v>
      </c>
      <c r="L46" s="3">
        <f t="shared" si="15"/>
        <v>172.6072205430874</v>
      </c>
      <c r="M46">
        <f t="shared" si="16"/>
        <v>160.49773588185298</v>
      </c>
      <c r="N46">
        <f t="shared" si="16"/>
        <v>160.49773588185298</v>
      </c>
      <c r="O46">
        <f t="shared" si="16"/>
        <v>160.49773588185298</v>
      </c>
    </row>
    <row r="47" spans="1:15" ht="12.75">
      <c r="A47" s="2">
        <v>915000000</v>
      </c>
      <c r="B47" s="3">
        <f t="shared" si="12"/>
        <v>0.32786885245901637</v>
      </c>
      <c r="C47">
        <v>50</v>
      </c>
      <c r="D47" s="21" t="s">
        <v>21</v>
      </c>
      <c r="E47">
        <f t="shared" si="13"/>
        <v>-138.21463543764327</v>
      </c>
      <c r="F47">
        <f t="shared" si="13"/>
        <v>-133.9177584766893</v>
      </c>
      <c r="G47">
        <f t="shared" si="13"/>
        <v>-124.21463543764327</v>
      </c>
      <c r="H47">
        <f t="shared" si="17"/>
        <v>915</v>
      </c>
      <c r="I47" s="3">
        <f t="shared" si="14"/>
        <v>5.1353095002025295</v>
      </c>
      <c r="J47" s="3">
        <f t="shared" si="15"/>
        <v>178.20062068390519</v>
      </c>
      <c r="K47" s="3">
        <f t="shared" si="15"/>
        <v>178.20062068390519</v>
      </c>
      <c r="L47" s="3">
        <f t="shared" si="15"/>
        <v>178.20062068390519</v>
      </c>
      <c r="M47">
        <f t="shared" si="16"/>
        <v>168.21463543764327</v>
      </c>
      <c r="N47">
        <f t="shared" si="16"/>
        <v>168.21463543764327</v>
      </c>
      <c r="O47">
        <f t="shared" si="16"/>
        <v>168.21463543764327</v>
      </c>
    </row>
    <row r="48" spans="1:15" ht="12.75">
      <c r="A48" s="2">
        <v>1900000000</v>
      </c>
      <c r="B48" s="3">
        <f t="shared" si="12"/>
        <v>0.15789473684210525</v>
      </c>
      <c r="C48">
        <v>50</v>
      </c>
      <c r="D48" s="21" t="s">
        <v>21</v>
      </c>
      <c r="E48">
        <f t="shared" si="13"/>
        <v>-144.18946159841119</v>
      </c>
      <c r="F48">
        <f t="shared" si="13"/>
        <v>-139.89258463745722</v>
      </c>
      <c r="G48">
        <f t="shared" si="13"/>
        <v>-130.18946159841119</v>
      </c>
      <c r="H48">
        <f t="shared" si="17"/>
        <v>1900</v>
      </c>
      <c r="I48" s="3">
        <f t="shared" si="14"/>
        <v>5.338402304609813</v>
      </c>
      <c r="J48" s="3">
        <f t="shared" si="15"/>
        <v>186.29894625964562</v>
      </c>
      <c r="K48" s="3">
        <f t="shared" si="15"/>
        <v>186.29894625964562</v>
      </c>
      <c r="L48" s="3">
        <f t="shared" si="15"/>
        <v>186.29894625964562</v>
      </c>
      <c r="M48">
        <f t="shared" si="16"/>
        <v>174.18946159841119</v>
      </c>
      <c r="N48">
        <f t="shared" si="16"/>
        <v>174.18946159841119</v>
      </c>
      <c r="O48">
        <f t="shared" si="16"/>
        <v>174.18946159841119</v>
      </c>
    </row>
    <row r="49" spans="1:15" ht="12.75">
      <c r="A49" s="2">
        <v>915000000</v>
      </c>
      <c r="B49" s="3">
        <f t="shared" si="12"/>
        <v>0.32786885245901637</v>
      </c>
      <c r="C49">
        <v>100</v>
      </c>
      <c r="D49" s="21" t="s">
        <v>21</v>
      </c>
      <c r="E49">
        <f t="shared" si="13"/>
        <v>-148.57202610776508</v>
      </c>
      <c r="F49">
        <f t="shared" si="13"/>
        <v>-144.27514914681112</v>
      </c>
      <c r="G49">
        <f t="shared" si="13"/>
        <v>-134.57202610776508</v>
      </c>
      <c r="H49">
        <f t="shared" si="17"/>
        <v>915</v>
      </c>
      <c r="I49" s="3">
        <f t="shared" si="14"/>
        <v>5.1353095002025295</v>
      </c>
      <c r="J49" s="3">
        <f t="shared" si="15"/>
        <v>188.558011354027</v>
      </c>
      <c r="K49" s="3">
        <f t="shared" si="15"/>
        <v>188.558011354027</v>
      </c>
      <c r="L49" s="3">
        <f t="shared" si="15"/>
        <v>188.558011354027</v>
      </c>
      <c r="M49">
        <f t="shared" si="16"/>
        <v>178.57202610776508</v>
      </c>
      <c r="N49">
        <f t="shared" si="16"/>
        <v>178.57202610776508</v>
      </c>
      <c r="O49">
        <f t="shared" si="16"/>
        <v>178.57202610776508</v>
      </c>
    </row>
    <row r="50" spans="1:15" ht="12.75">
      <c r="A50" s="2">
        <v>1900000000</v>
      </c>
      <c r="B50" s="3">
        <f t="shared" si="12"/>
        <v>0.15789473684210525</v>
      </c>
      <c r="C50">
        <v>100</v>
      </c>
      <c r="D50" s="21" t="s">
        <v>21</v>
      </c>
      <c r="E50">
        <f t="shared" si="13"/>
        <v>-154.546852268533</v>
      </c>
      <c r="F50">
        <f t="shared" si="13"/>
        <v>-150.24997530757904</v>
      </c>
      <c r="G50">
        <f t="shared" si="13"/>
        <v>-140.546852268533</v>
      </c>
      <c r="H50">
        <f t="shared" si="17"/>
        <v>1900</v>
      </c>
      <c r="I50" s="3">
        <f t="shared" si="14"/>
        <v>5.338402304609813</v>
      </c>
      <c r="J50" s="3">
        <f t="shared" si="15"/>
        <v>196.65633692976743</v>
      </c>
      <c r="K50" s="3">
        <f t="shared" si="15"/>
        <v>196.65633692976743</v>
      </c>
      <c r="L50" s="3">
        <f t="shared" si="15"/>
        <v>196.65633692976743</v>
      </c>
      <c r="M50">
        <f t="shared" si="16"/>
        <v>184.546852268533</v>
      </c>
      <c r="N50">
        <f t="shared" si="16"/>
        <v>184.546852268533</v>
      </c>
      <c r="O50">
        <f t="shared" si="16"/>
        <v>184.546852268533</v>
      </c>
    </row>
    <row r="53" spans="1:9" ht="12.75">
      <c r="A53" s="19" t="s">
        <v>34</v>
      </c>
      <c r="B53" s="19"/>
      <c r="C53" s="19"/>
      <c r="D53" s="19"/>
      <c r="E53" s="19"/>
      <c r="F53" s="19"/>
      <c r="G53" s="19"/>
      <c r="I53" t="s">
        <v>29</v>
      </c>
    </row>
    <row r="54" spans="1:11" ht="12.75">
      <c r="A54" s="2">
        <v>915000000</v>
      </c>
      <c r="B54" s="3">
        <f aca="true" t="shared" si="18" ref="B54:B61">300000000/A54</f>
        <v>0.32786885245901637</v>
      </c>
      <c r="C54" s="14">
        <v>2</v>
      </c>
      <c r="I54" s="24">
        <f aca="true" t="shared" si="19" ref="I54:K61">-10*LOG10($B$3*E$12^2*$B43^2/(4^2*3.1415927^2*(1000*$C43)^2))</f>
        <v>97.69079410897241</v>
      </c>
      <c r="J54" s="24">
        <f t="shared" si="19"/>
        <v>93.39391714801846</v>
      </c>
      <c r="K54" s="24">
        <f t="shared" si="19"/>
        <v>83.69079410897241</v>
      </c>
    </row>
    <row r="55" spans="1:11" ht="12.75">
      <c r="A55" s="2">
        <v>1900000000</v>
      </c>
      <c r="B55" s="3">
        <f t="shared" si="18"/>
        <v>0.15789473684210525</v>
      </c>
      <c r="C55" s="14">
        <v>2</v>
      </c>
      <c r="I55" s="24">
        <f t="shared" si="19"/>
        <v>104.03744424670003</v>
      </c>
      <c r="J55" s="24">
        <f t="shared" si="19"/>
        <v>99.74056728574608</v>
      </c>
      <c r="K55" s="24">
        <f t="shared" si="19"/>
        <v>90.03744424670003</v>
      </c>
    </row>
    <row r="56" spans="1:11" ht="12.75">
      <c r="A56" s="2">
        <v>915000000</v>
      </c>
      <c r="B56" s="3">
        <f t="shared" si="18"/>
        <v>0.32786885245901637</v>
      </c>
      <c r="C56" s="14">
        <v>20</v>
      </c>
      <c r="I56" s="24">
        <f t="shared" si="19"/>
        <v>117.69079410897241</v>
      </c>
      <c r="J56" s="24">
        <f t="shared" si="19"/>
        <v>113.39391714801846</v>
      </c>
      <c r="K56" s="24">
        <f t="shared" si="19"/>
        <v>103.69079410897241</v>
      </c>
    </row>
    <row r="57" spans="1:11" ht="12.75">
      <c r="A57" s="2">
        <v>1900000000</v>
      </c>
      <c r="B57" s="3">
        <f t="shared" si="18"/>
        <v>0.15789473684210525</v>
      </c>
      <c r="C57" s="14">
        <v>20</v>
      </c>
      <c r="I57" s="24">
        <f t="shared" si="19"/>
        <v>124.03744424670003</v>
      </c>
      <c r="J57" s="24">
        <f t="shared" si="19"/>
        <v>119.74056728574608</v>
      </c>
      <c r="K57" s="24">
        <f t="shared" si="19"/>
        <v>110.03744424670003</v>
      </c>
    </row>
    <row r="58" spans="1:11" ht="12.75">
      <c r="A58" s="2">
        <v>915000000</v>
      </c>
      <c r="B58" s="3">
        <f t="shared" si="18"/>
        <v>0.32786885245901637</v>
      </c>
      <c r="C58">
        <v>50</v>
      </c>
      <c r="I58" s="24">
        <f t="shared" si="19"/>
        <v>125.64959428241316</v>
      </c>
      <c r="J58" s="24">
        <f t="shared" si="19"/>
        <v>121.35271732145921</v>
      </c>
      <c r="K58" s="24">
        <f t="shared" si="19"/>
        <v>111.64959428241318</v>
      </c>
    </row>
    <row r="59" spans="1:11" ht="12.75">
      <c r="A59" s="2">
        <v>1900000000</v>
      </c>
      <c r="B59" s="3">
        <f t="shared" si="18"/>
        <v>0.15789473684210525</v>
      </c>
      <c r="C59">
        <v>50</v>
      </c>
      <c r="I59" s="24">
        <f t="shared" si="19"/>
        <v>131.99624442014078</v>
      </c>
      <c r="J59" s="24">
        <f t="shared" si="19"/>
        <v>127.69936745918683</v>
      </c>
      <c r="K59" s="24">
        <f t="shared" si="19"/>
        <v>117.99624442014078</v>
      </c>
    </row>
    <row r="60" spans="1:11" ht="12.75">
      <c r="A60" s="2">
        <v>915000000</v>
      </c>
      <c r="B60" s="3">
        <f t="shared" si="18"/>
        <v>0.32786885245901637</v>
      </c>
      <c r="C60">
        <v>100</v>
      </c>
      <c r="I60" s="24">
        <f t="shared" si="19"/>
        <v>131.67019419569277</v>
      </c>
      <c r="J60" s="24">
        <f t="shared" si="19"/>
        <v>127.37331723473883</v>
      </c>
      <c r="K60" s="24">
        <f t="shared" si="19"/>
        <v>117.67019419569279</v>
      </c>
    </row>
    <row r="61" spans="1:11" ht="12.75">
      <c r="A61" s="2">
        <v>1900000000</v>
      </c>
      <c r="B61" s="3">
        <f t="shared" si="18"/>
        <v>0.15789473684210525</v>
      </c>
      <c r="C61">
        <v>100</v>
      </c>
      <c r="I61" s="24">
        <f t="shared" si="19"/>
        <v>138.0168443334204</v>
      </c>
      <c r="J61" s="24">
        <f t="shared" si="19"/>
        <v>133.71996737246644</v>
      </c>
      <c r="K61" s="24">
        <f t="shared" si="19"/>
        <v>124.01684433342041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H37" sqref="H37"/>
    </sheetView>
  </sheetViews>
  <sheetFormatPr defaultColWidth="9.140625" defaultRowHeight="12.75"/>
  <cols>
    <col min="1" max="1" width="13.7109375" style="0" customWidth="1"/>
    <col min="4" max="4" width="15.28125" style="0" customWidth="1"/>
  </cols>
  <sheetData>
    <row r="1" ht="12.75">
      <c r="A1" s="18" t="s">
        <v>16</v>
      </c>
    </row>
    <row r="2" ht="12.75">
      <c r="A2" s="18"/>
    </row>
    <row r="3" spans="1:2" ht="12.75">
      <c r="A3" s="18" t="s">
        <v>0</v>
      </c>
      <c r="B3">
        <v>1</v>
      </c>
    </row>
    <row r="4" spans="1:7" ht="12.75">
      <c r="A4" s="18" t="s">
        <v>1</v>
      </c>
      <c r="B4">
        <v>-115</v>
      </c>
      <c r="C4" t="s">
        <v>11</v>
      </c>
      <c r="E4" s="17"/>
      <c r="F4" s="18" t="s">
        <v>14</v>
      </c>
      <c r="G4">
        <v>40</v>
      </c>
    </row>
    <row r="5" spans="1:7" ht="12.75">
      <c r="A5" s="18" t="s">
        <v>2</v>
      </c>
      <c r="B5" s="1">
        <f>10^((B4-30)/10)</f>
        <v>3.162277660168368E-15</v>
      </c>
      <c r="C5" t="s">
        <v>12</v>
      </c>
      <c r="E5" s="17"/>
      <c r="F5" s="18" t="s">
        <v>15</v>
      </c>
      <c r="G5">
        <v>2</v>
      </c>
    </row>
    <row r="6" spans="2:6" ht="12.75">
      <c r="B6" s="1"/>
      <c r="E6" s="17"/>
      <c r="F6" s="17"/>
    </row>
    <row r="7" spans="2:6" ht="12.75">
      <c r="B7" s="1"/>
      <c r="E7" s="17"/>
      <c r="F7" s="17"/>
    </row>
    <row r="8" spans="1:7" ht="12.75">
      <c r="A8" s="19" t="s">
        <v>17</v>
      </c>
      <c r="B8" s="19"/>
      <c r="C8" s="19"/>
      <c r="D8" s="19"/>
      <c r="E8" s="20"/>
      <c r="F8" s="20"/>
      <c r="G8" s="19"/>
    </row>
    <row r="9" spans="5:6" ht="12.75">
      <c r="E9" s="17"/>
      <c r="F9" s="17"/>
    </row>
    <row r="10" spans="5:7" ht="12.75">
      <c r="E10" s="17" t="s">
        <v>5</v>
      </c>
      <c r="F10" s="17"/>
      <c r="G10" s="16"/>
    </row>
    <row r="11" spans="5:7" ht="12.75">
      <c r="E11" s="18" t="s">
        <v>6</v>
      </c>
      <c r="F11" s="18" t="s">
        <v>7</v>
      </c>
      <c r="G11" s="18" t="s">
        <v>8</v>
      </c>
    </row>
    <row r="12" spans="1:7" ht="12.75">
      <c r="A12" s="18" t="s">
        <v>3</v>
      </c>
      <c r="B12" s="18" t="s">
        <v>4</v>
      </c>
      <c r="E12">
        <v>1</v>
      </c>
      <c r="F12">
        <v>1.64</v>
      </c>
      <c r="G12" s="3">
        <f>10^(7/10)</f>
        <v>5.011872336272723</v>
      </c>
    </row>
    <row r="13" spans="1:8" ht="12.75">
      <c r="A13" s="2">
        <v>915000000</v>
      </c>
      <c r="B13" s="3">
        <f>300000000/A13</f>
        <v>0.32786885245901637</v>
      </c>
      <c r="C13" s="21" t="s">
        <v>9</v>
      </c>
      <c r="E13" s="2">
        <f aca="true" t="shared" si="0" ref="E13:G14">ROUND(SQRT($B$3*E$12*E$12*$B13*$B13/4^2/3.1415927^2/$B$5)/1000,1)</f>
        <v>464</v>
      </c>
      <c r="F13" s="2">
        <f t="shared" si="0"/>
        <v>760.9</v>
      </c>
      <c r="G13" s="2">
        <f t="shared" si="0"/>
        <v>2325.4</v>
      </c>
      <c r="H13" t="s">
        <v>13</v>
      </c>
    </row>
    <row r="14" spans="1:8" ht="12.75">
      <c r="A14" s="2">
        <v>1900000000</v>
      </c>
      <c r="B14" s="3">
        <f>300000000/A14</f>
        <v>0.15789473684210525</v>
      </c>
      <c r="C14" s="21" t="s">
        <v>9</v>
      </c>
      <c r="E14" s="2">
        <f t="shared" si="0"/>
        <v>223.4</v>
      </c>
      <c r="F14" s="2">
        <f t="shared" si="0"/>
        <v>366.4</v>
      </c>
      <c r="G14" s="2">
        <f t="shared" si="0"/>
        <v>1119.8</v>
      </c>
      <c r="H14" t="s">
        <v>13</v>
      </c>
    </row>
    <row r="16" ht="12.75">
      <c r="B16" t="s">
        <v>10</v>
      </c>
    </row>
    <row r="19" spans="1:7" ht="12.75">
      <c r="A19" s="19" t="s">
        <v>19</v>
      </c>
      <c r="B19" s="19"/>
      <c r="C19" s="19"/>
      <c r="D19" s="19"/>
      <c r="E19" s="19"/>
      <c r="F19" s="19"/>
      <c r="G19" s="19"/>
    </row>
    <row r="20" spans="3:7" ht="12.75">
      <c r="C20" s="21" t="s">
        <v>18</v>
      </c>
      <c r="D20" s="14"/>
      <c r="E20" s="14"/>
      <c r="F20" s="14"/>
      <c r="G20" s="14"/>
    </row>
    <row r="21" spans="1:12" ht="12.75">
      <c r="A21" s="2">
        <v>915000000</v>
      </c>
      <c r="B21" s="3">
        <f aca="true" t="shared" si="1" ref="B21:B28">300000000/A21</f>
        <v>0.32786885245901637</v>
      </c>
      <c r="C21" s="14">
        <v>2</v>
      </c>
      <c r="D21" s="21" t="s">
        <v>21</v>
      </c>
      <c r="E21" s="15" t="s">
        <v>26</v>
      </c>
      <c r="F21" s="15" t="s">
        <v>26</v>
      </c>
      <c r="G21" s="15" t="s">
        <v>26</v>
      </c>
      <c r="I21" s="4" t="s">
        <v>27</v>
      </c>
      <c r="J21" s="4"/>
      <c r="K21" s="4"/>
      <c r="L21" s="4"/>
    </row>
    <row r="22" spans="1:7" ht="13.5" thickBot="1">
      <c r="A22" s="2">
        <v>1900000000</v>
      </c>
      <c r="B22" s="3">
        <f t="shared" si="1"/>
        <v>0.15789473684210525</v>
      </c>
      <c r="C22" s="14">
        <v>2</v>
      </c>
      <c r="D22" s="21" t="s">
        <v>21</v>
      </c>
      <c r="E22" s="15" t="s">
        <v>26</v>
      </c>
      <c r="F22" s="15" t="s">
        <v>26</v>
      </c>
      <c r="G22" s="15" t="s">
        <v>26</v>
      </c>
    </row>
    <row r="23" spans="1:12" ht="13.5" thickBot="1">
      <c r="A23" s="2">
        <v>915000000</v>
      </c>
      <c r="B23" s="3">
        <f t="shared" si="1"/>
        <v>0.32786885245901637</v>
      </c>
      <c r="C23" s="14">
        <v>20</v>
      </c>
      <c r="D23" s="21" t="s">
        <v>21</v>
      </c>
      <c r="E23" s="15" t="s">
        <v>26</v>
      </c>
      <c r="F23" s="15" t="s">
        <v>26</v>
      </c>
      <c r="G23" s="15" t="s">
        <v>26</v>
      </c>
      <c r="I23" s="11" t="s">
        <v>25</v>
      </c>
      <c r="J23" s="12"/>
      <c r="K23" s="12"/>
      <c r="L23" s="13"/>
    </row>
    <row r="24" spans="1:7" ht="12.75">
      <c r="A24" s="2">
        <v>1900000000</v>
      </c>
      <c r="B24" s="3">
        <f t="shared" si="1"/>
        <v>0.15789473684210525</v>
      </c>
      <c r="C24" s="14">
        <v>20</v>
      </c>
      <c r="D24" s="21" t="s">
        <v>21</v>
      </c>
      <c r="E24" s="15" t="s">
        <v>26</v>
      </c>
      <c r="F24" s="15" t="s">
        <v>26</v>
      </c>
      <c r="G24" s="15" t="s">
        <v>26</v>
      </c>
    </row>
    <row r="25" spans="1:7" ht="12.75">
      <c r="A25" s="2">
        <v>915000000</v>
      </c>
      <c r="B25" s="3">
        <f t="shared" si="1"/>
        <v>0.32786885245901637</v>
      </c>
      <c r="C25" s="14">
        <v>50</v>
      </c>
      <c r="D25" s="21" t="s">
        <v>21</v>
      </c>
      <c r="E25" s="15" t="s">
        <v>26</v>
      </c>
      <c r="F25" s="15" t="s">
        <v>26</v>
      </c>
      <c r="G25" s="15" t="s">
        <v>26</v>
      </c>
    </row>
    <row r="26" spans="1:7" ht="12.75">
      <c r="A26" s="2">
        <v>1900000000</v>
      </c>
      <c r="B26" s="3">
        <f t="shared" si="1"/>
        <v>0.15789473684210525</v>
      </c>
      <c r="C26" s="14">
        <v>50</v>
      </c>
      <c r="D26" s="21" t="s">
        <v>21</v>
      </c>
      <c r="E26" s="15" t="s">
        <v>26</v>
      </c>
      <c r="F26" s="15" t="s">
        <v>26</v>
      </c>
      <c r="G26" s="15" t="s">
        <v>26</v>
      </c>
    </row>
    <row r="27" spans="1:7" ht="12.75">
      <c r="A27" s="2">
        <v>915000000</v>
      </c>
      <c r="B27" s="3">
        <f t="shared" si="1"/>
        <v>0.32786885245901637</v>
      </c>
      <c r="C27" s="14">
        <v>100</v>
      </c>
      <c r="D27" s="21" t="s">
        <v>21</v>
      </c>
      <c r="E27" s="15" t="s">
        <v>26</v>
      </c>
      <c r="F27" s="15" t="s">
        <v>26</v>
      </c>
      <c r="G27" s="15" t="s">
        <v>26</v>
      </c>
    </row>
    <row r="28" spans="1:7" ht="12.75">
      <c r="A28" s="2">
        <v>1900000000</v>
      </c>
      <c r="B28" s="3">
        <f t="shared" si="1"/>
        <v>0.15789473684210525</v>
      </c>
      <c r="C28" s="14">
        <v>100</v>
      </c>
      <c r="D28" s="21" t="s">
        <v>21</v>
      </c>
      <c r="E28" s="15" t="s">
        <v>26</v>
      </c>
      <c r="F28" s="15" t="s">
        <v>26</v>
      </c>
      <c r="G28" s="15" t="s">
        <v>26</v>
      </c>
    </row>
    <row r="29" spans="3:7" ht="12.75">
      <c r="C29" s="14"/>
      <c r="D29" s="14"/>
      <c r="E29" s="14"/>
      <c r="F29" s="14"/>
      <c r="G29" s="14"/>
    </row>
    <row r="30" spans="3:7" ht="12.75">
      <c r="C30" s="14"/>
      <c r="D30" s="14"/>
      <c r="E30" s="14"/>
      <c r="F30" s="14"/>
      <c r="G30" s="14"/>
    </row>
    <row r="31" spans="1:7" ht="12.75">
      <c r="A31" s="19" t="s">
        <v>20</v>
      </c>
      <c r="B31" s="19"/>
      <c r="C31" s="19"/>
      <c r="D31" s="19"/>
      <c r="E31" s="19"/>
      <c r="F31" s="19"/>
      <c r="G31" s="19"/>
    </row>
    <row r="32" spans="1:7" ht="12.75">
      <c r="A32" s="2">
        <v>915000000</v>
      </c>
      <c r="B32" s="3">
        <f aca="true" t="shared" si="2" ref="B32:B39">300000000/A32</f>
        <v>0.32786885245901637</v>
      </c>
      <c r="C32" s="14">
        <v>2</v>
      </c>
      <c r="D32" s="21" t="s">
        <v>21</v>
      </c>
      <c r="E32" s="15" t="s">
        <v>26</v>
      </c>
      <c r="F32" s="15" t="s">
        <v>26</v>
      </c>
      <c r="G32" s="15" t="s">
        <v>26</v>
      </c>
    </row>
    <row r="33" spans="1:7" ht="12.75">
      <c r="A33" s="2">
        <v>1900000000</v>
      </c>
      <c r="B33" s="3">
        <f t="shared" si="2"/>
        <v>0.15789473684210525</v>
      </c>
      <c r="C33" s="14">
        <v>2</v>
      </c>
      <c r="D33" s="21" t="s">
        <v>21</v>
      </c>
      <c r="E33" s="15" t="s">
        <v>26</v>
      </c>
      <c r="F33" s="15" t="s">
        <v>26</v>
      </c>
      <c r="G33" s="15" t="s">
        <v>26</v>
      </c>
    </row>
    <row r="34" spans="1:7" ht="12.75">
      <c r="A34" s="2">
        <v>915000000</v>
      </c>
      <c r="B34" s="3">
        <f t="shared" si="2"/>
        <v>0.32786885245901637</v>
      </c>
      <c r="C34" s="14">
        <v>20</v>
      </c>
      <c r="D34" s="21" t="s">
        <v>21</v>
      </c>
      <c r="E34" s="15" t="s">
        <v>26</v>
      </c>
      <c r="F34" s="15" t="s">
        <v>26</v>
      </c>
      <c r="G34" s="15" t="s">
        <v>26</v>
      </c>
    </row>
    <row r="35" spans="1:7" ht="12.75">
      <c r="A35" s="2">
        <v>1900000000</v>
      </c>
      <c r="B35" s="3">
        <f t="shared" si="2"/>
        <v>0.15789473684210525</v>
      </c>
      <c r="C35" s="14">
        <v>20</v>
      </c>
      <c r="D35" s="21" t="s">
        <v>21</v>
      </c>
      <c r="E35" s="15" t="s">
        <v>26</v>
      </c>
      <c r="F35" s="15" t="s">
        <v>26</v>
      </c>
      <c r="G35" s="15" t="s">
        <v>26</v>
      </c>
    </row>
    <row r="36" spans="1:7" ht="12.75">
      <c r="A36" s="2">
        <v>915000000</v>
      </c>
      <c r="B36" s="3">
        <f t="shared" si="2"/>
        <v>0.32786885245901637</v>
      </c>
      <c r="C36" s="14">
        <v>50</v>
      </c>
      <c r="D36" s="21" t="s">
        <v>21</v>
      </c>
      <c r="E36" s="15" t="s">
        <v>26</v>
      </c>
      <c r="F36" s="15" t="s">
        <v>26</v>
      </c>
      <c r="G36" s="15" t="s">
        <v>26</v>
      </c>
    </row>
    <row r="37" spans="1:7" ht="12.75">
      <c r="A37" s="2">
        <v>1900000000</v>
      </c>
      <c r="B37" s="3">
        <f t="shared" si="2"/>
        <v>0.15789473684210525</v>
      </c>
      <c r="C37" s="14">
        <v>50</v>
      </c>
      <c r="D37" s="21" t="s">
        <v>21</v>
      </c>
      <c r="E37" s="15" t="s">
        <v>26</v>
      </c>
      <c r="F37" s="15" t="s">
        <v>26</v>
      </c>
      <c r="G37" s="15" t="s">
        <v>26</v>
      </c>
    </row>
    <row r="38" spans="1:7" ht="12.75">
      <c r="A38" s="2">
        <v>915000000</v>
      </c>
      <c r="B38" s="3">
        <f t="shared" si="2"/>
        <v>0.32786885245901637</v>
      </c>
      <c r="C38">
        <v>100</v>
      </c>
      <c r="D38" s="21" t="s">
        <v>21</v>
      </c>
      <c r="E38" s="15" t="s">
        <v>26</v>
      </c>
      <c r="F38" s="15" t="s">
        <v>26</v>
      </c>
      <c r="G38" s="15" t="s">
        <v>26</v>
      </c>
    </row>
    <row r="39" spans="1:7" ht="12.75">
      <c r="A39" s="2">
        <v>1900000000</v>
      </c>
      <c r="B39" s="3">
        <f t="shared" si="2"/>
        <v>0.15789473684210525</v>
      </c>
      <c r="C39">
        <v>100</v>
      </c>
      <c r="D39" s="21" t="s">
        <v>21</v>
      </c>
      <c r="E39" s="15" t="s">
        <v>26</v>
      </c>
      <c r="F39" s="15" t="s">
        <v>26</v>
      </c>
      <c r="G39" s="15" t="s">
        <v>26</v>
      </c>
    </row>
    <row r="40" ht="12.75">
      <c r="D40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Landon</dc:creator>
  <cp:keywords/>
  <dc:description/>
  <cp:lastModifiedBy>David Landon</cp:lastModifiedBy>
  <dcterms:created xsi:type="dcterms:W3CDTF">2009-01-28T07:51:46Z</dcterms:created>
  <dcterms:modified xsi:type="dcterms:W3CDTF">2009-02-06T06:45:17Z</dcterms:modified>
  <cp:category/>
  <cp:version/>
  <cp:contentType/>
  <cp:contentStatus/>
</cp:coreProperties>
</file>